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45" windowWidth="19320" windowHeight="12525" activeTab="1"/>
  </bookViews>
  <sheets>
    <sheet name="1_AB" sheetId="7" r:id="rId1"/>
    <sheet name="1_C" sheetId="8" r:id="rId2"/>
    <sheet name="1_D" sheetId="9" r:id="rId3"/>
    <sheet name="2_AB" sheetId="10" r:id="rId4"/>
  </sheets>
  <definedNames>
    <definedName name="solver_adj" localSheetId="0" hidden="1">'1_AB'!$B$3:$C$6</definedName>
    <definedName name="solver_adj" localSheetId="1" hidden="1">'1_C'!$B$3:$C$6</definedName>
    <definedName name="solver_adj" localSheetId="2" hidden="1">'1_D'!$B$6:$E$9</definedName>
    <definedName name="solver_adj" localSheetId="3" hidden="1">'2_AB'!$B$3:$C$6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itr" localSheetId="0" hidden="1">100</definedName>
    <definedName name="solver_itr" localSheetId="1" hidden="1">100</definedName>
    <definedName name="solver_itr" localSheetId="2" hidden="1">100</definedName>
    <definedName name="solver_itr" localSheetId="3" hidden="1">100</definedName>
    <definedName name="solver_lhs1" localSheetId="0" hidden="1">'1_AB'!$F$10:$F$13</definedName>
    <definedName name="solver_lhs1" localSheetId="1" hidden="1">'1_C'!$F$10:$F$13</definedName>
    <definedName name="solver_lhs1" localSheetId="2" hidden="1">'1_D'!$B$10:$E$10</definedName>
    <definedName name="solver_lhs1" localSheetId="3" hidden="1">'2_AB'!$B$3:$B$6</definedName>
    <definedName name="solver_lhs2" localSheetId="0" hidden="1">'1_AB'!$H$10:$H$13</definedName>
    <definedName name="solver_lhs2" localSheetId="1" hidden="1">'1_C'!$H$10:$H$13</definedName>
    <definedName name="solver_lhs2" localSheetId="2" hidden="1">'1_D'!$F$6:$F$9</definedName>
    <definedName name="solver_lhs2" localSheetId="3" hidden="1">'2_AB'!$C$3:$C$6</definedName>
    <definedName name="solver_lhs3" localSheetId="0" hidden="1">'1_AB'!$J$10:$J$13</definedName>
    <definedName name="solver_lhs3" localSheetId="1" hidden="1">'1_C'!$J$10:$J$13</definedName>
    <definedName name="solver_lhs3" localSheetId="2" hidden="1">'1_D'!#REF!</definedName>
    <definedName name="solver_lhs3" localSheetId="3" hidden="1">'2_AB'!$D$3:$D$6</definedName>
    <definedName name="solver_lhs4" localSheetId="1" hidden="1">'1_C'!$F$15:$F$18</definedName>
    <definedName name="solver_lhs4" localSheetId="2" hidden="1">'1_D'!#REF!</definedName>
    <definedName name="solver_lhs4" localSheetId="3" hidden="1">'2_AB'!$D$3:$D$6</definedName>
    <definedName name="solver_lhs5" localSheetId="3" hidden="1">'2_AB'!$G$7</definedName>
    <definedName name="solver_lin" localSheetId="0" hidden="1">1</definedName>
    <definedName name="solver_lin" localSheetId="1" hidden="1">1</definedName>
    <definedName name="solver_lin" localSheetId="2" hidden="1">1</definedName>
    <definedName name="solver_lin" localSheetId="3" hidden="1">1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eg" localSheetId="3" hidden="1">1</definedName>
    <definedName name="solver_num" localSheetId="0" hidden="1">3</definedName>
    <definedName name="solver_num" localSheetId="1" hidden="1">4</definedName>
    <definedName name="solver_num" localSheetId="2" hidden="1">2</definedName>
    <definedName name="solver_num" localSheetId="3" hidden="1">5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opt" localSheetId="0" hidden="1">'1_AB'!$C$12</definedName>
    <definedName name="solver_opt" localSheetId="1" hidden="1">'1_C'!$C$12</definedName>
    <definedName name="solver_opt" localSheetId="2" hidden="1">'1_D'!$C$24</definedName>
    <definedName name="solver_opt" localSheetId="3" hidden="1">'2_AB'!$A$11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rel1" localSheetId="0" hidden="1">1</definedName>
    <definedName name="solver_rel1" localSheetId="1" hidden="1">1</definedName>
    <definedName name="solver_rel1" localSheetId="2" hidden="1">3</definedName>
    <definedName name="solver_rel1" localSheetId="3" hidden="1">1</definedName>
    <definedName name="solver_rel2" localSheetId="0" hidden="1">3</definedName>
    <definedName name="solver_rel2" localSheetId="1" hidden="1">3</definedName>
    <definedName name="solver_rel2" localSheetId="2" hidden="1">1</definedName>
    <definedName name="solver_rel2" localSheetId="3" hidden="1">1</definedName>
    <definedName name="solver_rel3" localSheetId="0" hidden="1">3</definedName>
    <definedName name="solver_rel3" localSheetId="1" hidden="1">3</definedName>
    <definedName name="solver_rel3" localSheetId="2" hidden="1">3</definedName>
    <definedName name="solver_rel3" localSheetId="3" hidden="1">1</definedName>
    <definedName name="solver_rel4" localSheetId="1" hidden="1">1</definedName>
    <definedName name="solver_rel4" localSheetId="2" hidden="1">2</definedName>
    <definedName name="solver_rel4" localSheetId="3" hidden="1">3</definedName>
    <definedName name="solver_rel5" localSheetId="3" hidden="1">3</definedName>
    <definedName name="solver_rhs1" localSheetId="0" hidden="1">'1_AB'!$G$10:$G$13</definedName>
    <definedName name="solver_rhs1" localSheetId="1" hidden="1">'1_C'!$G$10:$G$13</definedName>
    <definedName name="solver_rhs1" localSheetId="2" hidden="1">'1_D'!$B$11:$E$11</definedName>
    <definedName name="solver_rhs1" localSheetId="3" hidden="1">'2_AB'!$B$7</definedName>
    <definedName name="solver_rhs2" localSheetId="0" hidden="1">'1_AB'!$I$10:$I$13</definedName>
    <definedName name="solver_rhs2" localSheetId="1" hidden="1">'1_C'!$I$10:$I$13</definedName>
    <definedName name="solver_rhs2" localSheetId="2" hidden="1">'1_D'!$G$6:$G$9</definedName>
    <definedName name="solver_rhs2" localSheetId="3" hidden="1">'2_AB'!$C$7</definedName>
    <definedName name="solver_rhs3" localSheetId="0" hidden="1">0</definedName>
    <definedName name="solver_rhs3" localSheetId="1" hidden="1">'1_C'!$K$10:$K$13</definedName>
    <definedName name="solver_rhs3" localSheetId="2" hidden="1">'1_D'!#REF!</definedName>
    <definedName name="solver_rhs3" localSheetId="3" hidden="1">'2_AB'!$E$3:$E$6</definedName>
    <definedName name="solver_rhs4" localSheetId="1" hidden="1">'1_C'!$G$15:$G$18</definedName>
    <definedName name="solver_rhs4" localSheetId="2" hidden="1">'1_D'!#REF!</definedName>
    <definedName name="solver_rhs4" localSheetId="3" hidden="1">'2_AB'!$F$3:$F$6</definedName>
    <definedName name="solver_rhs5" localSheetId="3" hidden="1">6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cl" localSheetId="3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im" localSheetId="3" hidden="1">100</definedName>
    <definedName name="solver_tol" localSheetId="0" hidden="1">0.05</definedName>
    <definedName name="solver_tol" localSheetId="1" hidden="1">0.05</definedName>
    <definedName name="solver_tol" localSheetId="2" hidden="1">0.05</definedName>
    <definedName name="solver_tol" localSheetId="3" hidden="1">0.05</definedName>
    <definedName name="solver_typ" localSheetId="0" hidden="1">1</definedName>
    <definedName name="solver_typ" localSheetId="1" hidden="1">1</definedName>
    <definedName name="solver_typ" localSheetId="2" hidden="1">1</definedName>
    <definedName name="solver_typ" localSheetId="3" hidden="1">2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er" localSheetId="0" hidden="1">10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0"/>
  <c r="G3"/>
  <c r="D4"/>
  <c r="E4"/>
  <c r="F4"/>
  <c r="G4"/>
  <c r="D5"/>
  <c r="E5"/>
  <c r="F5"/>
  <c r="G5"/>
  <c r="D6"/>
  <c r="E6"/>
  <c r="F6"/>
  <c r="G6"/>
  <c r="G7"/>
  <c r="A11"/>
  <c r="F11" i="8"/>
  <c r="F12"/>
  <c r="F13"/>
  <c r="G11"/>
  <c r="G12"/>
  <c r="G13"/>
  <c r="G10"/>
  <c r="C8" i="7"/>
  <c r="C9"/>
  <c r="C10"/>
  <c r="D3"/>
  <c r="J10"/>
  <c r="D4"/>
  <c r="J11"/>
  <c r="D5"/>
  <c r="J12"/>
  <c r="D6"/>
  <c r="J13"/>
  <c r="C11"/>
  <c r="C12"/>
  <c r="C23" i="9"/>
  <c r="B12"/>
  <c r="G7"/>
  <c r="G8"/>
  <c r="G9"/>
  <c r="G6"/>
  <c r="F7"/>
  <c r="F8"/>
  <c r="F9"/>
  <c r="F6"/>
  <c r="C10"/>
  <c r="D10"/>
  <c r="E10"/>
  <c r="B10"/>
  <c r="C20"/>
  <c r="C21"/>
  <c r="C22"/>
  <c r="C24"/>
  <c r="G16" i="8"/>
  <c r="G17"/>
  <c r="G18"/>
  <c r="G15"/>
  <c r="F16"/>
  <c r="F17"/>
  <c r="F18"/>
  <c r="F15"/>
  <c r="H13"/>
  <c r="H12"/>
  <c r="H11"/>
  <c r="H10"/>
  <c r="F10"/>
  <c r="C10"/>
  <c r="C9"/>
  <c r="C8"/>
  <c r="D6"/>
  <c r="J13"/>
  <c r="D5"/>
  <c r="J12"/>
  <c r="D4"/>
  <c r="J11"/>
  <c r="D3"/>
  <c r="J10"/>
  <c r="H11" i="7"/>
  <c r="H12"/>
  <c r="H13"/>
  <c r="H10"/>
  <c r="F11"/>
  <c r="F12"/>
  <c r="F13"/>
  <c r="F10"/>
  <c r="G11"/>
  <c r="G12"/>
  <c r="G13"/>
  <c r="G10"/>
  <c r="C11" i="8"/>
  <c r="C12"/>
</calcChain>
</file>

<file path=xl/sharedStrings.xml><?xml version="1.0" encoding="utf-8"?>
<sst xmlns="http://schemas.openxmlformats.org/spreadsheetml/2006/main" count="82" uniqueCount="39">
  <si>
    <t>MAX</t>
  </si>
  <si>
    <t>Availablility</t>
  </si>
  <si>
    <t>Cost</t>
  </si>
  <si>
    <t>Price of beer</t>
  </si>
  <si>
    <t>Water (l)</t>
  </si>
  <si>
    <t>Malted barley (kg)</t>
  </si>
  <si>
    <t>Hops (g)</t>
  </si>
  <si>
    <t>Month</t>
  </si>
  <si>
    <t>Production x_i</t>
  </si>
  <si>
    <t>Sales y_i</t>
  </si>
  <si>
    <t>Stocks</t>
  </si>
  <si>
    <t>Revenue</t>
  </si>
  <si>
    <t>Labor cost</t>
  </si>
  <si>
    <t>Material cost</t>
  </si>
  <si>
    <t>Inventory cost</t>
  </si>
  <si>
    <t>Profit</t>
  </si>
  <si>
    <t>Constraints</t>
  </si>
  <si>
    <t>Material Availability</t>
  </si>
  <si>
    <t>Sales at least 500</t>
  </si>
  <si>
    <t>Stocks &gt;=0</t>
  </si>
  <si>
    <t>Mated barley in stock</t>
  </si>
  <si>
    <t>Production</t>
  </si>
  <si>
    <t>Sales</t>
  </si>
  <si>
    <t>Production total</t>
  </si>
  <si>
    <t>Sales total</t>
  </si>
  <si>
    <t>Min sales</t>
  </si>
  <si>
    <t>Cost matrix</t>
  </si>
  <si>
    <t>Material availability</t>
  </si>
  <si>
    <t>Availability</t>
  </si>
  <si>
    <t>Day</t>
  </si>
  <si>
    <t>maximum</t>
  </si>
  <si>
    <t>Time to study</t>
  </si>
  <si>
    <t>afternoon</t>
  </si>
  <si>
    <t>evening</t>
  </si>
  <si>
    <t>SUM</t>
  </si>
  <si>
    <t>Disutility of studying</t>
  </si>
  <si>
    <t>at least remind</t>
  </si>
  <si>
    <t>not more than 50% of the day before</t>
  </si>
  <si>
    <t>what he will remember during exam</t>
  </si>
</sst>
</file>

<file path=xl/styles.xml><?xml version="1.0" encoding="utf-8"?>
<styleSheet xmlns="http://schemas.openxmlformats.org/spreadsheetml/2006/main">
  <fonts count="4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1"/>
      <name val="Czcionka tekstu podstawowego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51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 style="double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1" fontId="0" fillId="0" borderId="0" xfId="0" applyNumberFormat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5" xfId="0" applyFont="1" applyBorder="1"/>
    <xf numFmtId="0" fontId="1" fillId="0" borderId="1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2" borderId="0" xfId="0" applyFont="1" applyFill="1"/>
    <xf numFmtId="0" fontId="0" fillId="0" borderId="14" xfId="0" applyBorder="1"/>
    <xf numFmtId="0" fontId="0" fillId="3" borderId="0" xfId="0" applyFill="1" applyBorder="1"/>
    <xf numFmtId="1" fontId="0" fillId="0" borderId="14" xfId="0" applyNumberFormat="1" applyBorder="1"/>
    <xf numFmtId="0" fontId="0" fillId="0" borderId="1" xfId="0" applyBorder="1"/>
    <xf numFmtId="0" fontId="1" fillId="0" borderId="10" xfId="0" applyFont="1" applyBorder="1"/>
    <xf numFmtId="0" fontId="1" fillId="0" borderId="34" xfId="0" applyFont="1" applyBorder="1"/>
    <xf numFmtId="0" fontId="0" fillId="0" borderId="0" xfId="0" applyFill="1" applyBorder="1"/>
    <xf numFmtId="0" fontId="0" fillId="0" borderId="36" xfId="0" applyBorder="1"/>
    <xf numFmtId="0" fontId="0" fillId="0" borderId="37" xfId="0" applyBorder="1"/>
    <xf numFmtId="0" fontId="0" fillId="0" borderId="32" xfId="0" applyBorder="1"/>
    <xf numFmtId="0" fontId="0" fillId="0" borderId="33" xfId="0" applyBorder="1"/>
    <xf numFmtId="0" fontId="0" fillId="0" borderId="39" xfId="0" applyBorder="1"/>
    <xf numFmtId="0" fontId="1" fillId="0" borderId="40" xfId="0" applyFont="1" applyBorder="1" applyAlignment="1">
      <alignment horizontal="center"/>
    </xf>
    <xf numFmtId="0" fontId="0" fillId="0" borderId="41" xfId="0" applyBorder="1"/>
    <xf numFmtId="0" fontId="0" fillId="0" borderId="42" xfId="0" applyBorder="1"/>
    <xf numFmtId="0" fontId="1" fillId="0" borderId="43" xfId="0" applyFont="1" applyBorder="1"/>
    <xf numFmtId="0" fontId="1" fillId="0" borderId="38" xfId="0" applyFont="1" applyBorder="1"/>
    <xf numFmtId="0" fontId="1" fillId="0" borderId="44" xfId="0" applyFont="1" applyFill="1" applyBorder="1"/>
    <xf numFmtId="0" fontId="0" fillId="0" borderId="43" xfId="0" applyBorder="1"/>
    <xf numFmtId="0" fontId="0" fillId="0" borderId="6" xfId="0" applyBorder="1"/>
    <xf numFmtId="0" fontId="1" fillId="0" borderId="7" xfId="0" applyFont="1" applyBorder="1"/>
    <xf numFmtId="0" fontId="1" fillId="0" borderId="9" xfId="0" applyFont="1" applyBorder="1"/>
    <xf numFmtId="0" fontId="1" fillId="0" borderId="8" xfId="0" applyFont="1" applyBorder="1"/>
    <xf numFmtId="0" fontId="1" fillId="0" borderId="0" xfId="0" applyFont="1" applyAlignment="1">
      <alignment horizontal="right"/>
    </xf>
    <xf numFmtId="0" fontId="1" fillId="2" borderId="4" xfId="0" applyFont="1" applyFill="1" applyBorder="1"/>
    <xf numFmtId="0" fontId="0" fillId="3" borderId="13" xfId="0" applyFill="1" applyBorder="1"/>
    <xf numFmtId="0" fontId="0" fillId="3" borderId="14" xfId="0" applyFill="1" applyBorder="1"/>
    <xf numFmtId="0" fontId="0" fillId="4" borderId="17" xfId="0" applyFill="1" applyBorder="1"/>
    <xf numFmtId="0" fontId="0" fillId="4" borderId="18" xfId="0" applyFill="1" applyBorder="1"/>
    <xf numFmtId="0" fontId="0" fillId="4" borderId="26" xfId="0" applyFill="1" applyBorder="1"/>
    <xf numFmtId="0" fontId="0" fillId="4" borderId="27" xfId="0" applyFill="1" applyBorder="1"/>
    <xf numFmtId="0" fontId="3" fillId="4" borderId="17" xfId="0" applyFont="1" applyFill="1" applyBorder="1"/>
    <xf numFmtId="0" fontId="3" fillId="4" borderId="18" xfId="0" applyFont="1" applyFill="1" applyBorder="1"/>
    <xf numFmtId="1" fontId="3" fillId="4" borderId="17" xfId="0" applyNumberFormat="1" applyFont="1" applyFill="1" applyBorder="1"/>
    <xf numFmtId="0" fontId="3" fillId="4" borderId="26" xfId="0" applyFont="1" applyFill="1" applyBorder="1"/>
    <xf numFmtId="0" fontId="3" fillId="4" borderId="27" xfId="0" applyFont="1" applyFill="1" applyBorder="1"/>
    <xf numFmtId="1" fontId="3" fillId="4" borderId="26" xfId="0" applyNumberFormat="1" applyFont="1" applyFill="1" applyBorder="1"/>
    <xf numFmtId="0" fontId="0" fillId="4" borderId="24" xfId="0" applyFill="1" applyBorder="1"/>
    <xf numFmtId="0" fontId="0" fillId="4" borderId="25" xfId="0" applyFill="1" applyBorder="1"/>
    <xf numFmtId="0" fontId="1" fillId="0" borderId="0" xfId="0" applyFont="1" applyFill="1"/>
    <xf numFmtId="0" fontId="0" fillId="3" borderId="30" xfId="0" applyFill="1" applyBorder="1"/>
    <xf numFmtId="0" fontId="1" fillId="4" borderId="3" xfId="0" applyFont="1" applyFill="1" applyBorder="1"/>
    <xf numFmtId="0" fontId="0" fillId="4" borderId="36" xfId="0" applyFill="1" applyBorder="1"/>
    <xf numFmtId="0" fontId="0" fillId="4" borderId="37" xfId="0" applyFill="1" applyBorder="1"/>
    <xf numFmtId="0" fontId="1" fillId="4" borderId="35" xfId="0" applyFont="1" applyFill="1" applyBorder="1"/>
    <xf numFmtId="0" fontId="0" fillId="4" borderId="13" xfId="0" applyFill="1" applyBorder="1"/>
    <xf numFmtId="0" fontId="1" fillId="4" borderId="17" xfId="0" applyFont="1" applyFill="1" applyBorder="1"/>
    <xf numFmtId="0" fontId="1" fillId="4" borderId="26" xfId="0" applyFont="1" applyFill="1" applyBorder="1"/>
    <xf numFmtId="0" fontId="0" fillId="4" borderId="14" xfId="0" applyFill="1" applyBorder="1"/>
    <xf numFmtId="0" fontId="0" fillId="4" borderId="0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45" xfId="0" applyFill="1" applyBorder="1"/>
    <xf numFmtId="0" fontId="0" fillId="0" borderId="46" xfId="0" applyBorder="1"/>
    <xf numFmtId="0" fontId="0" fillId="4" borderId="20" xfId="0" applyFill="1" applyBorder="1"/>
    <xf numFmtId="0" fontId="0" fillId="3" borderId="20" xfId="0" applyFill="1" applyBorder="1"/>
    <xf numFmtId="0" fontId="0" fillId="3" borderId="19" xfId="0" applyFill="1" applyBorder="1"/>
    <xf numFmtId="0" fontId="0" fillId="3" borderId="18" xfId="0" applyFill="1" applyBorder="1"/>
    <xf numFmtId="0" fontId="0" fillId="3" borderId="17" xfId="0" applyFill="1" applyBorder="1"/>
    <xf numFmtId="0" fontId="1" fillId="0" borderId="6" xfId="0" applyFont="1" applyBorder="1"/>
    <xf numFmtId="0" fontId="1" fillId="0" borderId="47" xfId="0" applyFont="1" applyBorder="1"/>
    <xf numFmtId="0" fontId="1" fillId="0" borderId="12" xfId="0" applyFont="1" applyBorder="1"/>
    <xf numFmtId="0" fontId="1" fillId="0" borderId="16" xfId="0" applyFont="1" applyBorder="1"/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5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F8" sqref="F8:K9"/>
    </sheetView>
  </sheetViews>
  <sheetFormatPr defaultColWidth="8.625" defaultRowHeight="14.25"/>
  <cols>
    <col min="1" max="1" width="6.875" customWidth="1"/>
    <col min="2" max="4" width="15.75" customWidth="1"/>
    <col min="5" max="5" width="11" customWidth="1"/>
    <col min="6" max="6" width="11.5" customWidth="1"/>
    <col min="7" max="7" width="11" customWidth="1"/>
    <col min="8" max="10" width="11.625" customWidth="1"/>
    <col min="11" max="11" width="10.5" customWidth="1"/>
  </cols>
  <sheetData>
    <row r="1" spans="1:11" ht="15">
      <c r="A1" s="86" t="s">
        <v>7</v>
      </c>
      <c r="B1" s="84" t="s">
        <v>8</v>
      </c>
      <c r="C1" s="84" t="s">
        <v>9</v>
      </c>
      <c r="D1" s="84" t="s">
        <v>10</v>
      </c>
      <c r="E1" s="91" t="s">
        <v>1</v>
      </c>
      <c r="F1" s="92"/>
      <c r="G1" s="93"/>
      <c r="H1" s="91" t="s">
        <v>2</v>
      </c>
      <c r="I1" s="92"/>
      <c r="J1" s="93"/>
      <c r="K1" s="94" t="s">
        <v>3</v>
      </c>
    </row>
    <row r="2" spans="1:11" ht="15.75" thickBot="1">
      <c r="A2" s="87"/>
      <c r="B2" s="85"/>
      <c r="C2" s="85"/>
      <c r="D2" s="85"/>
      <c r="E2" s="15" t="s">
        <v>4</v>
      </c>
      <c r="F2" s="16" t="s">
        <v>5</v>
      </c>
      <c r="G2" s="17" t="s">
        <v>6</v>
      </c>
      <c r="H2" s="15" t="s">
        <v>4</v>
      </c>
      <c r="I2" s="16" t="s">
        <v>5</v>
      </c>
      <c r="J2" s="17" t="s">
        <v>6</v>
      </c>
      <c r="K2" s="95"/>
    </row>
    <row r="3" spans="1:11" ht="15" thickTop="1">
      <c r="A3" s="8">
        <v>1</v>
      </c>
      <c r="B3" s="44">
        <v>1800</v>
      </c>
      <c r="C3" s="44">
        <v>500</v>
      </c>
      <c r="D3">
        <f>SUM(B$3:B3)-SUM(C$3:C3)</f>
        <v>1300</v>
      </c>
      <c r="E3" s="10">
        <v>1800</v>
      </c>
      <c r="F3" s="3">
        <v>200</v>
      </c>
      <c r="G3" s="11">
        <v>6000</v>
      </c>
      <c r="H3" s="10">
        <v>0</v>
      </c>
      <c r="I3" s="3">
        <v>3</v>
      </c>
      <c r="J3" s="11">
        <v>0.2</v>
      </c>
      <c r="K3" s="4">
        <v>2</v>
      </c>
    </row>
    <row r="4" spans="1:11">
      <c r="A4" s="8">
        <v>2</v>
      </c>
      <c r="B4" s="44">
        <v>1600</v>
      </c>
      <c r="C4" s="44">
        <v>500</v>
      </c>
      <c r="D4">
        <f>SUM(B$3:B4)-SUM(C$3:C4)</f>
        <v>2400</v>
      </c>
      <c r="E4" s="10">
        <v>2000</v>
      </c>
      <c r="F4" s="3">
        <v>160</v>
      </c>
      <c r="G4" s="11">
        <v>6000</v>
      </c>
      <c r="H4" s="10">
        <v>0</v>
      </c>
      <c r="I4" s="3">
        <v>4</v>
      </c>
      <c r="J4" s="11">
        <v>0.3</v>
      </c>
      <c r="K4" s="4">
        <v>2.5</v>
      </c>
    </row>
    <row r="5" spans="1:11">
      <c r="A5" s="8">
        <v>3</v>
      </c>
      <c r="B5" s="44">
        <v>1600</v>
      </c>
      <c r="C5" s="44">
        <v>3999.9999999999995</v>
      </c>
      <c r="D5">
        <f>SUM(B$3:B5)-SUM(C$3:C5)</f>
        <v>0</v>
      </c>
      <c r="E5" s="10">
        <v>1600</v>
      </c>
      <c r="F5" s="3">
        <v>200</v>
      </c>
      <c r="G5" s="11">
        <v>5000</v>
      </c>
      <c r="H5" s="10">
        <v>0</v>
      </c>
      <c r="I5" s="3">
        <v>5</v>
      </c>
      <c r="J5" s="11">
        <v>0.3</v>
      </c>
      <c r="K5" s="4">
        <v>3.2</v>
      </c>
    </row>
    <row r="6" spans="1:11" ht="15" thickBot="1">
      <c r="A6" s="9">
        <v>4</v>
      </c>
      <c r="B6" s="45">
        <v>2000</v>
      </c>
      <c r="C6" s="45">
        <v>2000</v>
      </c>
      <c r="D6" s="19">
        <f>SUM(B$3:B6)-SUM(C$3:C6)</f>
        <v>0</v>
      </c>
      <c r="E6" s="12">
        <v>2000</v>
      </c>
      <c r="F6" s="5">
        <v>200</v>
      </c>
      <c r="G6" s="13">
        <v>6000</v>
      </c>
      <c r="H6" s="12">
        <v>0</v>
      </c>
      <c r="I6" s="5">
        <v>6</v>
      </c>
      <c r="J6" s="13">
        <v>0.3</v>
      </c>
      <c r="K6" s="6">
        <v>3</v>
      </c>
    </row>
    <row r="8" spans="1:11" ht="15">
      <c r="B8" s="1" t="s">
        <v>11</v>
      </c>
      <c r="C8">
        <f>SUMPRODUCT(C3:C6,K3:K6)</f>
        <v>21050</v>
      </c>
      <c r="F8" s="88" t="s">
        <v>16</v>
      </c>
      <c r="G8" s="90"/>
      <c r="H8" s="90"/>
      <c r="I8" s="90"/>
      <c r="J8" s="90"/>
      <c r="K8" s="89"/>
    </row>
    <row r="9" spans="1:11" ht="15">
      <c r="B9" s="1" t="s">
        <v>12</v>
      </c>
      <c r="C9">
        <f>0.3*SUM(B3:B6)</f>
        <v>2100</v>
      </c>
      <c r="F9" s="88" t="s">
        <v>17</v>
      </c>
      <c r="G9" s="89"/>
      <c r="H9" s="88" t="s">
        <v>18</v>
      </c>
      <c r="I9" s="89"/>
      <c r="J9" s="88" t="s">
        <v>19</v>
      </c>
      <c r="K9" s="89"/>
    </row>
    <row r="10" spans="1:11" ht="15">
      <c r="B10" s="1" t="s">
        <v>13</v>
      </c>
      <c r="C10">
        <f>SUMPRODUCT(B3:B6,0.1*'1_AB'!I3:I6+3*'1_AB'!J3:J6)</f>
        <v>8940</v>
      </c>
      <c r="F10" s="46">
        <f>B3</f>
        <v>1800</v>
      </c>
      <c r="G10" s="47">
        <f>MIN(E3,10*F3,G3/3)</f>
        <v>1800</v>
      </c>
      <c r="H10" s="46">
        <f>C3</f>
        <v>500</v>
      </c>
      <c r="I10" s="47">
        <v>500</v>
      </c>
      <c r="J10" s="46">
        <f>D3</f>
        <v>1300</v>
      </c>
      <c r="K10" s="47">
        <v>0</v>
      </c>
    </row>
    <row r="11" spans="1:11" ht="15">
      <c r="B11" s="1" t="s">
        <v>14</v>
      </c>
      <c r="C11">
        <f>0.5*SUM(J10:J13)</f>
        <v>1850</v>
      </c>
      <c r="F11" s="46">
        <f t="shared" ref="F11:F13" si="0">B4</f>
        <v>1600</v>
      </c>
      <c r="G11" s="47">
        <f t="shared" ref="G11:G13" si="1">MIN(E4,10*F4,G4/3)</f>
        <v>1600</v>
      </c>
      <c r="H11" s="46">
        <f t="shared" ref="H11:H13" si="2">C4</f>
        <v>500</v>
      </c>
      <c r="I11" s="47">
        <v>500</v>
      </c>
      <c r="J11" s="46">
        <f t="shared" ref="J11:J13" si="3">D4</f>
        <v>2400</v>
      </c>
      <c r="K11" s="47">
        <v>0</v>
      </c>
    </row>
    <row r="12" spans="1:11" ht="15">
      <c r="B12" s="1" t="s">
        <v>15</v>
      </c>
      <c r="C12" s="18">
        <f>C8-SUM(C9:C11)</f>
        <v>8160</v>
      </c>
      <c r="D12" t="s">
        <v>0</v>
      </c>
      <c r="F12" s="46">
        <f t="shared" si="0"/>
        <v>1600</v>
      </c>
      <c r="G12" s="47">
        <f t="shared" si="1"/>
        <v>1600</v>
      </c>
      <c r="H12" s="46">
        <f t="shared" si="2"/>
        <v>3999.9999999999995</v>
      </c>
      <c r="I12" s="47">
        <v>500</v>
      </c>
      <c r="J12" s="46">
        <f t="shared" si="3"/>
        <v>0</v>
      </c>
      <c r="K12" s="47">
        <v>0</v>
      </c>
    </row>
    <row r="13" spans="1:11">
      <c r="F13" s="48">
        <f t="shared" si="0"/>
        <v>2000</v>
      </c>
      <c r="G13" s="49">
        <f t="shared" si="1"/>
        <v>2000</v>
      </c>
      <c r="H13" s="48">
        <f t="shared" si="2"/>
        <v>2000</v>
      </c>
      <c r="I13" s="49">
        <v>500</v>
      </c>
      <c r="J13" s="48">
        <f t="shared" si="3"/>
        <v>0</v>
      </c>
      <c r="K13" s="49">
        <v>0</v>
      </c>
    </row>
  </sheetData>
  <mergeCells count="11">
    <mergeCell ref="J9:K9"/>
    <mergeCell ref="F8:K8"/>
    <mergeCell ref="D1:D2"/>
    <mergeCell ref="H1:J1"/>
    <mergeCell ref="E1:G1"/>
    <mergeCell ref="K1:K2"/>
    <mergeCell ref="B1:B2"/>
    <mergeCell ref="C1:C2"/>
    <mergeCell ref="A1:A2"/>
    <mergeCell ref="H9:I9"/>
    <mergeCell ref="F9:G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activeCell="H2" sqref="H2:J2"/>
    </sheetView>
  </sheetViews>
  <sheetFormatPr defaultColWidth="8.625" defaultRowHeight="14.25"/>
  <cols>
    <col min="2" max="2" width="15.875" customWidth="1"/>
    <col min="3" max="3" width="14.875" customWidth="1"/>
    <col min="5" max="7" width="11" customWidth="1"/>
    <col min="8" max="8" width="12.125" customWidth="1"/>
    <col min="9" max="9" width="12" customWidth="1"/>
    <col min="10" max="10" width="11" customWidth="1"/>
    <col min="11" max="11" width="10.5" customWidth="1"/>
  </cols>
  <sheetData>
    <row r="1" spans="1:11" ht="15">
      <c r="A1" s="86" t="s">
        <v>7</v>
      </c>
      <c r="B1" s="84" t="s">
        <v>8</v>
      </c>
      <c r="C1" s="84" t="s">
        <v>9</v>
      </c>
      <c r="D1" s="84" t="s">
        <v>10</v>
      </c>
      <c r="E1" s="91" t="s">
        <v>1</v>
      </c>
      <c r="F1" s="92"/>
      <c r="G1" s="93"/>
      <c r="H1" s="91" t="s">
        <v>2</v>
      </c>
      <c r="I1" s="92"/>
      <c r="J1" s="93"/>
      <c r="K1" s="94" t="s">
        <v>3</v>
      </c>
    </row>
    <row r="2" spans="1:11" ht="15.75" thickBot="1">
      <c r="A2" s="87"/>
      <c r="B2" s="85"/>
      <c r="C2" s="85"/>
      <c r="D2" s="85"/>
      <c r="E2" s="15" t="s">
        <v>4</v>
      </c>
      <c r="F2" s="16" t="s">
        <v>5</v>
      </c>
      <c r="G2" s="17" t="s">
        <v>6</v>
      </c>
      <c r="H2" s="15" t="s">
        <v>4</v>
      </c>
      <c r="I2" s="16" t="s">
        <v>5</v>
      </c>
      <c r="J2" s="17" t="s">
        <v>6</v>
      </c>
      <c r="K2" s="95"/>
    </row>
    <row r="3" spans="1:11" ht="15" thickTop="1">
      <c r="A3" s="8">
        <v>1</v>
      </c>
      <c r="B3" s="44">
        <v>1599.9999999888985</v>
      </c>
      <c r="C3" s="44">
        <v>500</v>
      </c>
      <c r="D3" s="2">
        <f>SUM(B$3:B3)-SUM(C$3:C3)</f>
        <v>1099.9999999888985</v>
      </c>
      <c r="E3" s="10">
        <v>1800</v>
      </c>
      <c r="F3" s="3">
        <v>200</v>
      </c>
      <c r="G3" s="11">
        <v>6000</v>
      </c>
      <c r="H3" s="10">
        <v>0</v>
      </c>
      <c r="I3" s="3">
        <v>3</v>
      </c>
      <c r="J3" s="11">
        <v>0.2</v>
      </c>
      <c r="K3" s="4">
        <v>2</v>
      </c>
    </row>
    <row r="4" spans="1:11">
      <c r="A4" s="8">
        <v>2</v>
      </c>
      <c r="B4" s="44">
        <v>1999.9999999998065</v>
      </c>
      <c r="C4" s="44">
        <v>500</v>
      </c>
      <c r="D4" s="2">
        <f>SUM(B$3:B4)-SUM(C$3:C4)</f>
        <v>2599.999999988705</v>
      </c>
      <c r="E4" s="10">
        <v>2000</v>
      </c>
      <c r="F4" s="3">
        <v>160</v>
      </c>
      <c r="G4" s="11">
        <v>6000</v>
      </c>
      <c r="H4" s="10">
        <v>0</v>
      </c>
      <c r="I4" s="3">
        <v>4</v>
      </c>
      <c r="J4" s="11">
        <v>0.3</v>
      </c>
      <c r="K4" s="4">
        <v>2.5</v>
      </c>
    </row>
    <row r="5" spans="1:11">
      <c r="A5" s="8">
        <v>3</v>
      </c>
      <c r="B5" s="44">
        <v>1600</v>
      </c>
      <c r="C5" s="44">
        <v>4199.9999999945139</v>
      </c>
      <c r="D5" s="2">
        <f>SUM(B$3:B5)-SUM(C$3:C5)</f>
        <v>-5.8089426602236927E-9</v>
      </c>
      <c r="E5" s="10">
        <v>1600</v>
      </c>
      <c r="F5" s="3">
        <v>200</v>
      </c>
      <c r="G5" s="11">
        <v>5000</v>
      </c>
      <c r="H5" s="10">
        <v>0</v>
      </c>
      <c r="I5" s="3">
        <v>5</v>
      </c>
      <c r="J5" s="11">
        <v>0.3</v>
      </c>
      <c r="K5" s="4">
        <v>3.2</v>
      </c>
    </row>
    <row r="6" spans="1:11" ht="15" thickBot="1">
      <c r="A6" s="9">
        <v>4</v>
      </c>
      <c r="B6" s="45">
        <v>2000</v>
      </c>
      <c r="C6" s="45">
        <v>2000</v>
      </c>
      <c r="D6" s="21">
        <f>SUM(B$3:B6)-SUM(C$3:C6)</f>
        <v>-5.8089426602236927E-9</v>
      </c>
      <c r="E6" s="12">
        <v>2000</v>
      </c>
      <c r="F6" s="5">
        <v>200</v>
      </c>
      <c r="G6" s="13">
        <v>6000</v>
      </c>
      <c r="H6" s="12">
        <v>0</v>
      </c>
      <c r="I6" s="5">
        <v>6</v>
      </c>
      <c r="J6" s="13">
        <v>0.3</v>
      </c>
      <c r="K6" s="6">
        <v>3</v>
      </c>
    </row>
    <row r="8" spans="1:11" ht="15">
      <c r="B8" s="1" t="s">
        <v>11</v>
      </c>
      <c r="C8">
        <f>SUMPRODUCT(C3:C6,K3:K6)</f>
        <v>21689.999999982443</v>
      </c>
      <c r="F8" s="88" t="s">
        <v>16</v>
      </c>
      <c r="G8" s="90"/>
      <c r="H8" s="90"/>
      <c r="I8" s="90"/>
      <c r="J8" s="90"/>
      <c r="K8" s="89"/>
    </row>
    <row r="9" spans="1:11" ht="15">
      <c r="B9" s="1" t="s">
        <v>12</v>
      </c>
      <c r="C9">
        <f>0.3*SUM(B3:B6)</f>
        <v>2159.9999999966112</v>
      </c>
      <c r="F9" s="88" t="s">
        <v>17</v>
      </c>
      <c r="G9" s="89"/>
      <c r="H9" s="88" t="s">
        <v>18</v>
      </c>
      <c r="I9" s="89"/>
      <c r="J9" s="88" t="s">
        <v>19</v>
      </c>
      <c r="K9" s="89"/>
    </row>
    <row r="10" spans="1:11" ht="15">
      <c r="B10" s="1" t="s">
        <v>13</v>
      </c>
      <c r="C10">
        <f>SUMPRODUCT(B3:B6,0.1*'1_AB'!I3:I6+3*'1_AB'!J3:J6)</f>
        <v>9279.9999999897573</v>
      </c>
      <c r="F10" s="50">
        <f>B3</f>
        <v>1599.9999999888985</v>
      </c>
      <c r="G10" s="51">
        <f>MIN(E3,G3/3)</f>
        <v>1800</v>
      </c>
      <c r="H10" s="50">
        <f>C3</f>
        <v>500</v>
      </c>
      <c r="I10" s="51">
        <v>500</v>
      </c>
      <c r="J10" s="52">
        <f>D3</f>
        <v>1099.9999999888985</v>
      </c>
      <c r="K10" s="51">
        <v>0</v>
      </c>
    </row>
    <row r="11" spans="1:11" ht="15">
      <c r="B11" s="1" t="s">
        <v>14</v>
      </c>
      <c r="C11">
        <f>0.5*SUM(J10:J13)</f>
        <v>1849.9999999829929</v>
      </c>
      <c r="F11" s="50">
        <f t="shared" ref="F11:F13" si="0">B4</f>
        <v>1999.9999999998065</v>
      </c>
      <c r="G11" s="51">
        <f t="shared" ref="G11:G13" si="1">MIN(E4,G4/3)</f>
        <v>2000</v>
      </c>
      <c r="H11" s="50">
        <f t="shared" ref="H11:H13" si="2">C4</f>
        <v>500</v>
      </c>
      <c r="I11" s="51">
        <v>500</v>
      </c>
      <c r="J11" s="52">
        <f t="shared" ref="J11:J13" si="3">D4</f>
        <v>2599.999999988705</v>
      </c>
      <c r="K11" s="51">
        <v>0</v>
      </c>
    </row>
    <row r="12" spans="1:11" ht="15">
      <c r="B12" s="1" t="s">
        <v>15</v>
      </c>
      <c r="C12" s="18">
        <f>C8-SUM(C9:C11)</f>
        <v>8400.0000000130822</v>
      </c>
      <c r="D12" s="58" t="s">
        <v>0</v>
      </c>
      <c r="F12" s="50">
        <f t="shared" si="0"/>
        <v>1600</v>
      </c>
      <c r="G12" s="51">
        <f t="shared" si="1"/>
        <v>1600</v>
      </c>
      <c r="H12" s="50">
        <f t="shared" si="2"/>
        <v>4199.9999999945139</v>
      </c>
      <c r="I12" s="51">
        <v>500</v>
      </c>
      <c r="J12" s="52">
        <f t="shared" si="3"/>
        <v>-5.8089426602236927E-9</v>
      </c>
      <c r="K12" s="51">
        <v>0</v>
      </c>
    </row>
    <row r="13" spans="1:11">
      <c r="F13" s="50">
        <f t="shared" si="0"/>
        <v>2000</v>
      </c>
      <c r="G13" s="51">
        <f t="shared" si="1"/>
        <v>2000</v>
      </c>
      <c r="H13" s="53">
        <f t="shared" si="2"/>
        <v>2000</v>
      </c>
      <c r="I13" s="54">
        <v>500</v>
      </c>
      <c r="J13" s="55">
        <f t="shared" si="3"/>
        <v>-5.8089426602236927E-9</v>
      </c>
      <c r="K13" s="54">
        <v>0</v>
      </c>
    </row>
    <row r="14" spans="1:11" ht="15">
      <c r="F14" s="88" t="s">
        <v>20</v>
      </c>
      <c r="G14" s="89"/>
    </row>
    <row r="15" spans="1:11">
      <c r="F15" s="56">
        <f>0.1*SUM(B$3:B3)</f>
        <v>159.99999999888985</v>
      </c>
      <c r="G15" s="57">
        <f>SUM(F$3:F3)</f>
        <v>200</v>
      </c>
    </row>
    <row r="16" spans="1:11">
      <c r="F16" s="46">
        <f>0.1*SUM(B$3:B4)</f>
        <v>359.99999999887052</v>
      </c>
      <c r="G16" s="47">
        <f>SUM(F$3:F4)</f>
        <v>360</v>
      </c>
    </row>
    <row r="17" spans="6:7">
      <c r="F17" s="46">
        <f>0.1*SUM(B$3:B5)</f>
        <v>519.99999999887052</v>
      </c>
      <c r="G17" s="47">
        <f>SUM(F$3:F5)</f>
        <v>560</v>
      </c>
    </row>
    <row r="18" spans="6:7">
      <c r="F18" s="48">
        <f>0.1*SUM(B$3:B6)</f>
        <v>719.99999999887052</v>
      </c>
      <c r="G18" s="49">
        <f>SUM(F$3:F6)</f>
        <v>760</v>
      </c>
    </row>
  </sheetData>
  <mergeCells count="12">
    <mergeCell ref="K1:K2"/>
    <mergeCell ref="F8:K8"/>
    <mergeCell ref="F9:G9"/>
    <mergeCell ref="H9:I9"/>
    <mergeCell ref="J9:K9"/>
    <mergeCell ref="H1:J1"/>
    <mergeCell ref="F14:G14"/>
    <mergeCell ref="A1:A2"/>
    <mergeCell ref="B1:B2"/>
    <mergeCell ref="C1:C2"/>
    <mergeCell ref="D1:D2"/>
    <mergeCell ref="E1:G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3:J24"/>
  <sheetViews>
    <sheetView topLeftCell="A3" workbookViewId="0">
      <selection activeCell="B25" sqref="B25"/>
    </sheetView>
  </sheetViews>
  <sheetFormatPr defaultColWidth="8.625" defaultRowHeight="14.25"/>
  <cols>
    <col min="1" max="1" width="15.75" customWidth="1"/>
    <col min="2" max="2" width="18" customWidth="1"/>
    <col min="3" max="3" width="15.75" customWidth="1"/>
    <col min="4" max="4" width="11" customWidth="1"/>
    <col min="5" max="5" width="11.5" customWidth="1"/>
    <col min="6" max="6" width="14.625" customWidth="1"/>
    <col min="7" max="9" width="11.625" customWidth="1"/>
    <col min="10" max="10" width="10.5" customWidth="1"/>
    <col min="13" max="13" width="11.25" customWidth="1"/>
  </cols>
  <sheetData>
    <row r="3" spans="1:10" ht="15" thickBot="1">
      <c r="B3" s="99"/>
      <c r="C3" s="99"/>
      <c r="D3" s="99"/>
      <c r="E3" s="99"/>
    </row>
    <row r="4" spans="1:10" ht="15">
      <c r="A4" s="30"/>
      <c r="B4" s="96" t="s">
        <v>22</v>
      </c>
      <c r="C4" s="96"/>
      <c r="D4" s="96"/>
      <c r="E4" s="96"/>
      <c r="F4" s="96"/>
      <c r="G4" s="97" t="s">
        <v>27</v>
      </c>
      <c r="H4" s="91" t="s">
        <v>28</v>
      </c>
      <c r="I4" s="92"/>
      <c r="J4" s="93"/>
    </row>
    <row r="5" spans="1:10" ht="15.75" thickBot="1">
      <c r="A5" s="31" t="s">
        <v>21</v>
      </c>
      <c r="B5" s="7">
        <v>1</v>
      </c>
      <c r="C5" s="7">
        <v>2</v>
      </c>
      <c r="D5" s="7">
        <v>3</v>
      </c>
      <c r="E5" s="7">
        <v>4</v>
      </c>
      <c r="F5" s="14" t="s">
        <v>23</v>
      </c>
      <c r="G5" s="98"/>
      <c r="H5" s="15" t="s">
        <v>4</v>
      </c>
      <c r="I5" s="16" t="s">
        <v>5</v>
      </c>
      <c r="J5" s="17" t="s">
        <v>6</v>
      </c>
    </row>
    <row r="6" spans="1:10" ht="15.75" thickTop="1">
      <c r="A6" s="32">
        <v>1</v>
      </c>
      <c r="B6" s="20">
        <v>500</v>
      </c>
      <c r="C6" s="20">
        <v>0</v>
      </c>
      <c r="D6" s="20">
        <v>1300</v>
      </c>
      <c r="E6" s="20">
        <v>0</v>
      </c>
      <c r="F6" s="63">
        <f>SUM(B6:E6)</f>
        <v>1800</v>
      </c>
      <c r="G6" s="64">
        <f>MIN(H6,10*I6,J6/3)</f>
        <v>1800</v>
      </c>
      <c r="H6" s="10">
        <v>1800</v>
      </c>
      <c r="I6" s="3">
        <v>200</v>
      </c>
      <c r="J6" s="11">
        <v>6000</v>
      </c>
    </row>
    <row r="7" spans="1:10" ht="15">
      <c r="A7" s="32">
        <v>2</v>
      </c>
      <c r="B7" s="20">
        <v>0</v>
      </c>
      <c r="C7" s="20">
        <v>1600</v>
      </c>
      <c r="D7" s="20">
        <v>0</v>
      </c>
      <c r="E7" s="20">
        <v>0</v>
      </c>
      <c r="F7" s="65">
        <f t="shared" ref="F7:F9" si="0">SUM(B7:E7)</f>
        <v>1600</v>
      </c>
      <c r="G7" s="64">
        <f>MIN(H7,10*I7,J7/3)</f>
        <v>1600</v>
      </c>
      <c r="H7" s="10">
        <v>2000</v>
      </c>
      <c r="I7" s="3">
        <v>160</v>
      </c>
      <c r="J7" s="11">
        <v>6000</v>
      </c>
    </row>
    <row r="8" spans="1:10" ht="15">
      <c r="A8" s="32">
        <v>3</v>
      </c>
      <c r="B8" s="20">
        <v>0</v>
      </c>
      <c r="C8" s="20">
        <v>0</v>
      </c>
      <c r="D8" s="20">
        <v>1600</v>
      </c>
      <c r="E8" s="20">
        <v>0</v>
      </c>
      <c r="F8" s="65">
        <f t="shared" si="0"/>
        <v>1600</v>
      </c>
      <c r="G8" s="64">
        <f>MIN(H8,10*I8,J8/3)</f>
        <v>1600</v>
      </c>
      <c r="H8" s="10">
        <v>1600</v>
      </c>
      <c r="I8" s="3">
        <v>200</v>
      </c>
      <c r="J8" s="11">
        <v>5000</v>
      </c>
    </row>
    <row r="9" spans="1:10" ht="15.75" thickBot="1">
      <c r="A9" s="33">
        <v>4</v>
      </c>
      <c r="B9" s="59">
        <v>0</v>
      </c>
      <c r="C9" s="59">
        <v>0</v>
      </c>
      <c r="D9" s="59">
        <v>0</v>
      </c>
      <c r="E9" s="59">
        <v>2000</v>
      </c>
      <c r="F9" s="66">
        <f t="shared" si="0"/>
        <v>2000</v>
      </c>
      <c r="G9" s="67">
        <f>MIN(H9,10*I9,J9/3)</f>
        <v>2000</v>
      </c>
      <c r="H9" s="12">
        <v>2000</v>
      </c>
      <c r="I9" s="5">
        <v>200</v>
      </c>
      <c r="J9" s="13">
        <v>6000</v>
      </c>
    </row>
    <row r="10" spans="1:10" ht="15.75" thickBot="1">
      <c r="A10" s="34" t="s">
        <v>24</v>
      </c>
      <c r="B10" s="60">
        <f>SUM(B6:B9)</f>
        <v>500</v>
      </c>
      <c r="C10" s="60">
        <f t="shared" ref="C10:E10" si="1">SUM(C6:C9)</f>
        <v>1600</v>
      </c>
      <c r="D10" s="60">
        <f t="shared" si="1"/>
        <v>2900</v>
      </c>
      <c r="E10" s="60">
        <f t="shared" si="1"/>
        <v>2000</v>
      </c>
      <c r="F10" s="24"/>
    </row>
    <row r="11" spans="1:10" ht="15.75" thickBot="1">
      <c r="A11" s="35" t="s">
        <v>25</v>
      </c>
      <c r="B11" s="61">
        <v>500</v>
      </c>
      <c r="C11" s="61">
        <v>500</v>
      </c>
      <c r="D11" s="61">
        <v>500</v>
      </c>
      <c r="E11" s="62">
        <v>500</v>
      </c>
    </row>
    <row r="12" spans="1:10" ht="15.75" thickBot="1">
      <c r="A12" s="35" t="s">
        <v>3</v>
      </c>
      <c r="B12" s="26">
        <f>2</f>
        <v>2</v>
      </c>
      <c r="C12" s="26">
        <v>2.5</v>
      </c>
      <c r="D12" s="26">
        <v>3.2</v>
      </c>
      <c r="E12" s="27">
        <v>3</v>
      </c>
    </row>
    <row r="13" spans="1:10" ht="15.75" thickBot="1">
      <c r="G13" s="91" t="s">
        <v>2</v>
      </c>
      <c r="H13" s="92"/>
      <c r="I13" s="93"/>
    </row>
    <row r="14" spans="1:10" ht="15.75" thickBot="1">
      <c r="A14" s="36" t="s">
        <v>26</v>
      </c>
      <c r="B14" s="28">
        <v>1</v>
      </c>
      <c r="C14" s="28">
        <v>2</v>
      </c>
      <c r="D14" s="28">
        <v>3</v>
      </c>
      <c r="E14" s="29">
        <v>4</v>
      </c>
      <c r="F14" s="42" t="s">
        <v>7</v>
      </c>
      <c r="G14" s="15" t="s">
        <v>4</v>
      </c>
      <c r="H14" s="16" t="s">
        <v>5</v>
      </c>
      <c r="I14" s="17" t="s">
        <v>6</v>
      </c>
    </row>
    <row r="15" spans="1:10" ht="15" thickTop="1">
      <c r="A15" s="32">
        <v>1</v>
      </c>
      <c r="B15" s="68">
        <v>0</v>
      </c>
      <c r="C15" s="68">
        <v>0.8</v>
      </c>
      <c r="D15" s="68">
        <v>1</v>
      </c>
      <c r="E15" s="69">
        <v>1.2</v>
      </c>
      <c r="F15" s="25">
        <v>1</v>
      </c>
      <c r="G15" s="10">
        <v>0</v>
      </c>
      <c r="H15" s="3">
        <v>3</v>
      </c>
      <c r="I15" s="11">
        <v>0.2</v>
      </c>
    </row>
    <row r="16" spans="1:10">
      <c r="A16" s="32">
        <v>2</v>
      </c>
      <c r="B16" s="68">
        <v>1000</v>
      </c>
      <c r="C16" s="68">
        <v>0</v>
      </c>
      <c r="D16" s="68">
        <v>0.8</v>
      </c>
      <c r="E16" s="69">
        <v>1</v>
      </c>
      <c r="F16" s="25">
        <v>2</v>
      </c>
      <c r="G16" s="10">
        <v>0</v>
      </c>
      <c r="H16" s="3">
        <v>4</v>
      </c>
      <c r="I16" s="11">
        <v>0.3</v>
      </c>
    </row>
    <row r="17" spans="1:9">
      <c r="A17" s="32">
        <v>3</v>
      </c>
      <c r="B17" s="68">
        <v>1000</v>
      </c>
      <c r="C17" s="68">
        <v>1000</v>
      </c>
      <c r="D17" s="68">
        <v>0</v>
      </c>
      <c r="E17" s="69">
        <v>0.8</v>
      </c>
      <c r="F17" s="25">
        <v>3</v>
      </c>
      <c r="G17" s="10">
        <v>0</v>
      </c>
      <c r="H17" s="3">
        <v>5</v>
      </c>
      <c r="I17" s="11">
        <v>0.3</v>
      </c>
    </row>
    <row r="18" spans="1:9" ht="15" thickBot="1">
      <c r="A18" s="37">
        <v>4</v>
      </c>
      <c r="B18" s="70">
        <v>1000</v>
      </c>
      <c r="C18" s="70">
        <v>1000</v>
      </c>
      <c r="D18" s="70">
        <v>1000</v>
      </c>
      <c r="E18" s="71">
        <v>0</v>
      </c>
      <c r="F18" s="25">
        <v>4</v>
      </c>
      <c r="G18" s="12">
        <v>0</v>
      </c>
      <c r="H18" s="5">
        <v>6</v>
      </c>
      <c r="I18" s="13">
        <v>0.3</v>
      </c>
    </row>
    <row r="19" spans="1:9" ht="15" thickBot="1"/>
    <row r="20" spans="1:9" ht="15">
      <c r="B20" s="39" t="s">
        <v>11</v>
      </c>
      <c r="C20" s="22">
        <f>SUMPRODUCT(B12:E12,B10:E10)</f>
        <v>20280</v>
      </c>
    </row>
    <row r="21" spans="1:9" ht="15">
      <c r="B21" s="40" t="s">
        <v>12</v>
      </c>
      <c r="C21" s="4">
        <f>0.3*SUM(F6:F9)</f>
        <v>2100</v>
      </c>
    </row>
    <row r="22" spans="1:9" ht="15">
      <c r="B22" s="40" t="s">
        <v>13</v>
      </c>
      <c r="C22" s="4">
        <f>SUMPRODUCT(F6:F9,0.1*H15:H18+3*I15:I18)</f>
        <v>8940</v>
      </c>
    </row>
    <row r="23" spans="1:9" ht="15.75" thickBot="1">
      <c r="B23" s="41" t="s">
        <v>14</v>
      </c>
      <c r="C23" s="38">
        <f>SUMPRODUCT(B6:E9,B15:E18)</f>
        <v>1300</v>
      </c>
    </row>
    <row r="24" spans="1:9" ht="16.5" thickTop="1" thickBot="1">
      <c r="B24" s="23" t="s">
        <v>15</v>
      </c>
      <c r="C24" s="43">
        <f>C20-SUM(C21:C23)</f>
        <v>7940</v>
      </c>
    </row>
  </sheetData>
  <mergeCells count="5">
    <mergeCell ref="B4:F4"/>
    <mergeCell ref="G4:G5"/>
    <mergeCell ref="G13:I13"/>
    <mergeCell ref="B3:E3"/>
    <mergeCell ref="H4:J4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="130" zoomScaleNormal="130" zoomScalePageLayoutView="130" workbookViewId="0">
      <selection activeCell="I9" sqref="I9"/>
    </sheetView>
  </sheetViews>
  <sheetFormatPr defaultColWidth="8.625" defaultRowHeight="14.25"/>
  <cols>
    <col min="1" max="1" width="10.875" customWidth="1"/>
    <col min="2" max="2" width="14.5" customWidth="1"/>
    <col min="3" max="4" width="12.25" customWidth="1"/>
    <col min="5" max="5" width="14" customWidth="1"/>
    <col min="6" max="7" width="12.25" customWidth="1"/>
    <col min="8" max="8" width="14.375" customWidth="1"/>
    <col min="9" max="9" width="11.75" customWidth="1"/>
  </cols>
  <sheetData>
    <row r="1" spans="1:9" ht="14.25" customHeight="1">
      <c r="A1" s="86" t="s">
        <v>29</v>
      </c>
      <c r="B1" s="100" t="s">
        <v>31</v>
      </c>
      <c r="C1" s="101"/>
      <c r="D1" s="83"/>
      <c r="E1" s="103" t="s">
        <v>37</v>
      </c>
      <c r="F1" s="103" t="s">
        <v>36</v>
      </c>
      <c r="G1" s="105" t="s">
        <v>38</v>
      </c>
      <c r="H1" s="100" t="s">
        <v>35</v>
      </c>
      <c r="I1" s="102"/>
    </row>
    <row r="2" spans="1:9" ht="28.5" customHeight="1" thickBot="1">
      <c r="A2" s="87"/>
      <c r="B2" s="80" t="s">
        <v>32</v>
      </c>
      <c r="C2" s="82" t="s">
        <v>33</v>
      </c>
      <c r="D2" s="81" t="s">
        <v>34</v>
      </c>
      <c r="E2" s="104"/>
      <c r="F2" s="104"/>
      <c r="G2" s="106"/>
      <c r="H2" s="80" t="s">
        <v>32</v>
      </c>
      <c r="I2" s="79" t="s">
        <v>33</v>
      </c>
    </row>
    <row r="3" spans="1:9" ht="15" thickTop="1">
      <c r="A3" s="8">
        <v>1</v>
      </c>
      <c r="B3" s="78">
        <v>3</v>
      </c>
      <c r="C3" s="77">
        <v>1.0000000000001104</v>
      </c>
      <c r="D3" s="64">
        <f>SUM(B3:C3)</f>
        <v>4.0000000000001101</v>
      </c>
      <c r="E3" s="68">
        <v>4</v>
      </c>
      <c r="F3" s="68">
        <v>0</v>
      </c>
      <c r="G3" s="47">
        <f>0.4*D3</f>
        <v>1.6000000000000441</v>
      </c>
      <c r="H3" s="3">
        <v>1</v>
      </c>
      <c r="I3" s="4">
        <v>2</v>
      </c>
    </row>
    <row r="4" spans="1:9">
      <c r="A4" s="8">
        <v>2</v>
      </c>
      <c r="B4" s="78">
        <v>3</v>
      </c>
      <c r="C4" s="77">
        <v>0</v>
      </c>
      <c r="D4" s="64">
        <f>SUM(B4:C4)</f>
        <v>3</v>
      </c>
      <c r="E4" s="68">
        <f>1.5*D3</f>
        <v>6.0000000000001652</v>
      </c>
      <c r="F4" s="68">
        <f>0.2*D3</f>
        <v>0.80000000000002203</v>
      </c>
      <c r="G4" s="47">
        <f>0.5*(D4-F4)</f>
        <v>1.099999999999989</v>
      </c>
      <c r="H4" s="3">
        <v>3</v>
      </c>
      <c r="I4" s="4">
        <v>5</v>
      </c>
    </row>
    <row r="5" spans="1:9">
      <c r="A5" s="8">
        <v>3</v>
      </c>
      <c r="B5" s="78">
        <v>3</v>
      </c>
      <c r="C5" s="77">
        <v>1.5000000000104876</v>
      </c>
      <c r="D5" s="64">
        <f>SUM(B5:C5)</f>
        <v>4.5000000000104876</v>
      </c>
      <c r="E5" s="68">
        <f>1.5*D4</f>
        <v>4.5</v>
      </c>
      <c r="F5" s="68">
        <f>0.2*D4</f>
        <v>0.60000000000000009</v>
      </c>
      <c r="G5" s="47">
        <f>0.6*(D5-F5)</f>
        <v>2.3400000000062926</v>
      </c>
      <c r="H5" s="3">
        <v>2</v>
      </c>
      <c r="I5" s="4">
        <v>3</v>
      </c>
    </row>
    <row r="6" spans="1:9" ht="15" thickBot="1">
      <c r="A6" s="9">
        <v>4</v>
      </c>
      <c r="B6" s="76">
        <v>2.0999999999895667</v>
      </c>
      <c r="C6" s="75">
        <v>0</v>
      </c>
      <c r="D6" s="67">
        <f>SUM(B6:C6)</f>
        <v>2.0999999999895667</v>
      </c>
      <c r="E6" s="70">
        <f>1.5*D5</f>
        <v>6.7500000000157314</v>
      </c>
      <c r="F6" s="70">
        <f>0.2*D5</f>
        <v>0.90000000000209757</v>
      </c>
      <c r="G6" s="74">
        <f>0.8*(D6-F6)</f>
        <v>0.95999999998997532</v>
      </c>
      <c r="H6" s="5">
        <v>7</v>
      </c>
      <c r="I6" s="6">
        <v>10</v>
      </c>
    </row>
    <row r="7" spans="1:9" ht="15" thickBot="1">
      <c r="A7" s="73" t="s">
        <v>30</v>
      </c>
      <c r="B7" s="61">
        <v>3</v>
      </c>
      <c r="C7" s="62">
        <v>5</v>
      </c>
      <c r="G7" s="72">
        <f>SUM(G3:G6)</f>
        <v>5.9999999999963007</v>
      </c>
    </row>
    <row r="10" spans="1:9" ht="15">
      <c r="A10" s="1" t="s">
        <v>35</v>
      </c>
    </row>
    <row r="11" spans="1:9" ht="15">
      <c r="A11" s="18">
        <f>SUMPRODUCT(B3:C6,H3:I6)</f>
        <v>39.199999999958649</v>
      </c>
    </row>
  </sheetData>
  <mergeCells count="6">
    <mergeCell ref="B1:C1"/>
    <mergeCell ref="H1:I1"/>
    <mergeCell ref="A1:A2"/>
    <mergeCell ref="E1:E2"/>
    <mergeCell ref="F1:F2"/>
    <mergeCell ref="G1:G2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1_AB</vt:lpstr>
      <vt:lpstr>1_C</vt:lpstr>
      <vt:lpstr>1_D</vt:lpstr>
      <vt:lpstr>2_AB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Lewandowski Michał</dc:creator>
  <cp:lastModifiedBy>Lewandowski Michał</cp:lastModifiedBy>
  <dcterms:created xsi:type="dcterms:W3CDTF">2011-02-16T13:58:21Z</dcterms:created>
  <dcterms:modified xsi:type="dcterms:W3CDTF">2013-02-06T11:26:47Z</dcterms:modified>
</cp:coreProperties>
</file>